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s\Desktop\"/>
    </mc:Choice>
  </mc:AlternateContent>
  <xr:revisionPtr revIDLastSave="0" documentId="13_ncr:1_{C1AEDEFB-29F1-49CE-AD53-A232FE7460B9}" xr6:coauthVersionLast="45" xr6:coauthVersionMax="45" xr10:uidLastSave="{00000000-0000-0000-0000-000000000000}"/>
  <bookViews>
    <workbookView xWindow="-110" yWindow="-110" windowWidth="22780" windowHeight="14660" xr2:uid="{CBC5FB8B-B4C6-4D66-9C4D-4C9825F703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" l="1"/>
  <c r="D57" i="1" s="1"/>
  <c r="F57" i="1" s="1"/>
  <c r="J57" i="1" s="1"/>
  <c r="G57" i="1"/>
  <c r="H57" i="1" s="1"/>
  <c r="I57" i="1" s="1"/>
  <c r="E56" i="1"/>
  <c r="D56" i="1" s="1"/>
  <c r="F56" i="1" s="1"/>
  <c r="J56" i="1" s="1"/>
  <c r="G56" i="1"/>
  <c r="H56" i="1" s="1"/>
  <c r="I56" i="1" s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35" i="1"/>
  <c r="K26" i="1"/>
  <c r="K27" i="1"/>
  <c r="K28" i="1"/>
  <c r="K29" i="1"/>
  <c r="K30" i="1"/>
  <c r="K31" i="1"/>
  <c r="K32" i="1"/>
  <c r="K33" i="1"/>
  <c r="K34" i="1"/>
  <c r="K25" i="1"/>
  <c r="K24" i="1"/>
  <c r="D47" i="1"/>
  <c r="F47" i="1" s="1"/>
  <c r="J47" i="1" s="1"/>
  <c r="E47" i="1"/>
  <c r="G47" i="1"/>
  <c r="G48" i="1" s="1"/>
  <c r="H47" i="1"/>
  <c r="I47" i="1" s="1"/>
  <c r="E48" i="1"/>
  <c r="D48" i="1" s="1"/>
  <c r="F48" i="1" s="1"/>
  <c r="J48" i="1" s="1"/>
  <c r="E49" i="1"/>
  <c r="D49" i="1" s="1"/>
  <c r="D50" i="1"/>
  <c r="F50" i="1" s="1"/>
  <c r="J50" i="1" s="1"/>
  <c r="E50" i="1"/>
  <c r="D51" i="1"/>
  <c r="F51" i="1" s="1"/>
  <c r="J51" i="1" s="1"/>
  <c r="E51" i="1"/>
  <c r="E52" i="1"/>
  <c r="D52" i="1" s="1"/>
  <c r="F52" i="1" s="1"/>
  <c r="J52" i="1" s="1"/>
  <c r="E53" i="1"/>
  <c r="D53" i="1" s="1"/>
  <c r="F53" i="1" s="1"/>
  <c r="J53" i="1" s="1"/>
  <c r="D54" i="1"/>
  <c r="E54" i="1"/>
  <c r="D55" i="1"/>
  <c r="F55" i="1" s="1"/>
  <c r="J55" i="1" s="1"/>
  <c r="E55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4" i="1"/>
  <c r="E35" i="1"/>
  <c r="D35" i="1" s="1"/>
  <c r="G35" i="1"/>
  <c r="H35" i="1" s="1"/>
  <c r="E36" i="1"/>
  <c r="D36" i="1" s="1"/>
  <c r="E37" i="1"/>
  <c r="D37" i="1" s="1"/>
  <c r="E38" i="1"/>
  <c r="D38" i="1" s="1"/>
  <c r="E39" i="1"/>
  <c r="D39" i="1" s="1"/>
  <c r="E40" i="1"/>
  <c r="D40" i="1" s="1"/>
  <c r="F40" i="1" s="1"/>
  <c r="J40" i="1" s="1"/>
  <c r="E41" i="1"/>
  <c r="D41" i="1" s="1"/>
  <c r="E42" i="1"/>
  <c r="D42" i="1" s="1"/>
  <c r="E43" i="1"/>
  <c r="D43" i="1" s="1"/>
  <c r="E44" i="1"/>
  <c r="D44" i="1" s="1"/>
  <c r="F44" i="1" s="1"/>
  <c r="J44" i="1" s="1"/>
  <c r="E45" i="1"/>
  <c r="D45" i="1" s="1"/>
  <c r="E46" i="1"/>
  <c r="D46" i="1" s="1"/>
  <c r="G26" i="1"/>
  <c r="G27" i="1" s="1"/>
  <c r="G28" i="1" s="1"/>
  <c r="G29" i="1" s="1"/>
  <c r="G30" i="1" s="1"/>
  <c r="G31" i="1" s="1"/>
  <c r="G32" i="1" s="1"/>
  <c r="G33" i="1" s="1"/>
  <c r="G34" i="1" s="1"/>
  <c r="G25" i="1"/>
  <c r="H25" i="1" s="1"/>
  <c r="H24" i="1"/>
  <c r="J24" i="1"/>
  <c r="M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" i="1"/>
  <c r="D26" i="1"/>
  <c r="F26" i="1" s="1"/>
  <c r="J26" i="1" s="1"/>
  <c r="D30" i="1"/>
  <c r="D33" i="1"/>
  <c r="D34" i="1"/>
  <c r="F34" i="1" s="1"/>
  <c r="J34" i="1" s="1"/>
  <c r="E26" i="1"/>
  <c r="E27" i="1"/>
  <c r="D27" i="1" s="1"/>
  <c r="F27" i="1" s="1"/>
  <c r="J27" i="1" s="1"/>
  <c r="E28" i="1"/>
  <c r="D28" i="1" s="1"/>
  <c r="F28" i="1" s="1"/>
  <c r="J28" i="1" s="1"/>
  <c r="E29" i="1"/>
  <c r="D29" i="1" s="1"/>
  <c r="F29" i="1" s="1"/>
  <c r="J29" i="1" s="1"/>
  <c r="E30" i="1"/>
  <c r="E31" i="1"/>
  <c r="D31" i="1" s="1"/>
  <c r="F31" i="1" s="1"/>
  <c r="J31" i="1" s="1"/>
  <c r="E32" i="1"/>
  <c r="D32" i="1" s="1"/>
  <c r="F32" i="1" s="1"/>
  <c r="J32" i="1" s="1"/>
  <c r="E33" i="1"/>
  <c r="E34" i="1"/>
  <c r="E25" i="1"/>
  <c r="D25" i="1" s="1"/>
  <c r="F25" i="1" s="1"/>
  <c r="J25" i="1" s="1"/>
  <c r="M3" i="1"/>
  <c r="M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  <c r="K57" i="1" l="1"/>
  <c r="K56" i="1"/>
  <c r="G49" i="1"/>
  <c r="H48" i="1"/>
  <c r="I48" i="1" s="1"/>
  <c r="F49" i="1"/>
  <c r="J49" i="1" s="1"/>
  <c r="F54" i="1"/>
  <c r="J54" i="1" s="1"/>
  <c r="F33" i="1"/>
  <c r="J33" i="1" s="1"/>
  <c r="F30" i="1"/>
  <c r="J30" i="1" s="1"/>
  <c r="F35" i="1"/>
  <c r="J35" i="1" s="1"/>
  <c r="F45" i="1"/>
  <c r="J45" i="1" s="1"/>
  <c r="F41" i="1"/>
  <c r="J41" i="1" s="1"/>
  <c r="F37" i="1"/>
  <c r="J37" i="1" s="1"/>
  <c r="F36" i="1"/>
  <c r="J36" i="1" s="1"/>
  <c r="F43" i="1"/>
  <c r="J43" i="1" s="1"/>
  <c r="F39" i="1"/>
  <c r="J39" i="1" s="1"/>
  <c r="F46" i="1"/>
  <c r="J46" i="1" s="1"/>
  <c r="F42" i="1"/>
  <c r="J42" i="1" s="1"/>
  <c r="F38" i="1"/>
  <c r="J38" i="1" s="1"/>
  <c r="G36" i="1"/>
  <c r="H26" i="1"/>
  <c r="H49" i="1" l="1"/>
  <c r="I49" i="1" s="1"/>
  <c r="G50" i="1"/>
  <c r="G37" i="1"/>
  <c r="H36" i="1"/>
  <c r="H27" i="1"/>
  <c r="H50" i="1" l="1"/>
  <c r="I50" i="1" s="1"/>
  <c r="G51" i="1"/>
  <c r="H37" i="1"/>
  <c r="G38" i="1"/>
  <c r="H28" i="1"/>
  <c r="G52" i="1" l="1"/>
  <c r="H51" i="1"/>
  <c r="I51" i="1" s="1"/>
  <c r="H38" i="1"/>
  <c r="G39" i="1"/>
  <c r="H29" i="1"/>
  <c r="G53" i="1" l="1"/>
  <c r="H52" i="1"/>
  <c r="I52" i="1" s="1"/>
  <c r="H39" i="1"/>
  <c r="G40" i="1"/>
  <c r="H30" i="1"/>
  <c r="H53" i="1" l="1"/>
  <c r="I53" i="1" s="1"/>
  <c r="G54" i="1"/>
  <c r="H40" i="1"/>
  <c r="G41" i="1"/>
  <c r="H31" i="1"/>
  <c r="H54" i="1" l="1"/>
  <c r="I54" i="1" s="1"/>
  <c r="G55" i="1"/>
  <c r="H55" i="1" s="1"/>
  <c r="I55" i="1" s="1"/>
  <c r="H41" i="1"/>
  <c r="G42" i="1"/>
  <c r="H32" i="1"/>
  <c r="H42" i="1" l="1"/>
  <c r="G43" i="1"/>
  <c r="H34" i="1"/>
  <c r="H33" i="1"/>
  <c r="H43" i="1" l="1"/>
  <c r="G44" i="1"/>
  <c r="G45" i="1" l="1"/>
  <c r="H44" i="1"/>
  <c r="H45" i="1" l="1"/>
  <c r="G46" i="1"/>
  <c r="H46" i="1" s="1"/>
</calcChain>
</file>

<file path=xl/sharedStrings.xml><?xml version="1.0" encoding="utf-8"?>
<sst xmlns="http://schemas.openxmlformats.org/spreadsheetml/2006/main" count="71" uniqueCount="71">
  <si>
    <t>Date</t>
  </si>
  <si>
    <t>Total</t>
  </si>
  <si>
    <t>ln(total)</t>
  </si>
  <si>
    <t>Day</t>
  </si>
  <si>
    <t>Slope</t>
  </si>
  <si>
    <t>Intecept</t>
  </si>
  <si>
    <t>New</t>
  </si>
  <si>
    <t>Pearson</t>
  </si>
  <si>
    <t>5 % patients</t>
  </si>
  <si>
    <t>Avilable ventitaltors</t>
  </si>
  <si>
    <t>Ventilators + 50 per day</t>
  </si>
  <si>
    <t>3.4.2020</t>
  </si>
  <si>
    <t>2.4.2020</t>
  </si>
  <si>
    <t>4.4.2020</t>
  </si>
  <si>
    <t>5.4.2020</t>
  </si>
  <si>
    <t>6.4.2020</t>
  </si>
  <si>
    <t>7.4.2020</t>
  </si>
  <si>
    <t>8.4.2020</t>
  </si>
  <si>
    <t>9.4.2020</t>
  </si>
  <si>
    <t>10.4.2020</t>
  </si>
  <si>
    <t>11.4.2020</t>
  </si>
  <si>
    <t>12.4.2020</t>
  </si>
  <si>
    <t>13.4.2020</t>
  </si>
  <si>
    <t>14.4.2020</t>
  </si>
  <si>
    <t>1.4.2020</t>
  </si>
  <si>
    <t>31.3.2020</t>
  </si>
  <si>
    <t>30.3.2020</t>
  </si>
  <si>
    <t>29.3.2020</t>
  </si>
  <si>
    <t>28.3.2020</t>
  </si>
  <si>
    <t>27.3.2020</t>
  </si>
  <si>
    <t>26.3.2020</t>
  </si>
  <si>
    <t>25.3.2020</t>
  </si>
  <si>
    <t>24.3.2020</t>
  </si>
  <si>
    <t>1.3.2020</t>
  </si>
  <si>
    <t>2.3.2020</t>
  </si>
  <si>
    <t>3.3.2020</t>
  </si>
  <si>
    <t>4.3.2020</t>
  </si>
  <si>
    <t>5.3.2020</t>
  </si>
  <si>
    <t>6.3.2020</t>
  </si>
  <si>
    <t>7.3.2020</t>
  </si>
  <si>
    <t>8.3.2020</t>
  </si>
  <si>
    <t>9.3.2020</t>
  </si>
  <si>
    <t>10.3.2020</t>
  </si>
  <si>
    <t>11.3.2020</t>
  </si>
  <si>
    <t>12.3.2020</t>
  </si>
  <si>
    <t>13.3.2020</t>
  </si>
  <si>
    <t>14.3.2020</t>
  </si>
  <si>
    <t>15.3.2020</t>
  </si>
  <si>
    <t>16.3.2020</t>
  </si>
  <si>
    <t>17.3.2020</t>
  </si>
  <si>
    <t>18.3.2020</t>
  </si>
  <si>
    <t>19.3.2020</t>
  </si>
  <si>
    <t>20.3.2020</t>
  </si>
  <si>
    <t>21.3.2020</t>
  </si>
  <si>
    <t>22.3.2020</t>
  </si>
  <si>
    <t>23.3.2020</t>
  </si>
  <si>
    <t>Today</t>
  </si>
  <si>
    <t>Doomsday</t>
  </si>
  <si>
    <t>Ventilated weeks</t>
  </si>
  <si>
    <t>15.4.2020</t>
  </si>
  <si>
    <t>16.4.2020</t>
  </si>
  <si>
    <t>17.4.2020</t>
  </si>
  <si>
    <t>18.4.2020</t>
  </si>
  <si>
    <t>19.4.2020</t>
  </si>
  <si>
    <t>20.4.2020</t>
  </si>
  <si>
    <t>21.4.2020</t>
  </si>
  <si>
    <t>22.4.2020</t>
  </si>
  <si>
    <t>23.4.2020</t>
  </si>
  <si>
    <t>Delta</t>
  </si>
  <si>
    <t>24.4.2020</t>
  </si>
  <si>
    <t>25.4.2020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</si>
</sst>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d\.m\.yy;@"/>
    <numFmt numFmtId="167" formatCode="dd\.mm\.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3" fillId="0" borderId="0" xfId="0" applyFont="1"/>
    <xf numFmtId="166" fontId="0" fillId="3" borderId="0" xfId="0" applyNumberFormat="1" applyFill="1"/>
    <xf numFmtId="0" fontId="0" fillId="3" borderId="0" xfId="0" applyFill="1"/>
    <xf numFmtId="166" fontId="3" fillId="0" borderId="0" xfId="0" applyNumberFormat="1" applyFont="1"/>
    <xf numFmtId="0" fontId="3" fillId="4" borderId="0" xfId="0" applyFont="1" applyFill="1"/>
    <xf numFmtId="167" fontId="3" fillId="0" borderId="0" xfId="0" applyNumberFormat="1" applyFont="1"/>
    <xf numFmtId="167" fontId="4" fillId="5" borderId="0" xfId="0" applyNumberFormat="1" applyFont="1" applyFill="1"/>
    <xf numFmtId="0" fontId="4" fillId="5" borderId="0" xfId="0" applyFont="1" applyFill="1"/>
    <xf numFmtId="0" fontId="5" fillId="5" borderId="0" xfId="0" applyFont="1" applyFill="1"/>
    <xf numFmtId="1" fontId="0" fillId="3" borderId="0" xfId="0" applyNumberFormat="1" applyFill="1"/>
    <xf numFmtId="1" fontId="3" fillId="4" borderId="0" xfId="0" applyNumberFormat="1" applyFont="1" applyFill="1"/>
    <xf numFmtId="1" fontId="0" fillId="4" borderId="0" xfId="0" applyNumberFormat="1" applyFill="1"/>
    <xf numFmtId="0" fontId="0" fillId="5" borderId="0" xfId="0" applyFill="1"/>
    <xf numFmtId="167" fontId="3" fillId="5" borderId="0" xfId="0" applyNumberFormat="1" applyFont="1" applyFill="1"/>
    <xf numFmtId="0" fontId="3" fillId="5" borderId="0" xfId="0" applyFont="1" applyFill="1"/>
    <xf numFmtId="1" fontId="0" fillId="5" borderId="0" xfId="0" applyNumberFormat="1" applyFill="1"/>
    <xf numFmtId="1" fontId="3" fillId="5" borderId="0" xfId="0" applyNumberFormat="1" applyFont="1" applyFill="1"/>
    <xf numFmtId="1" fontId="4" fillId="5" borderId="0" xfId="0" applyNumberFormat="1" applyFont="1" applyFill="1"/>
    <xf numFmtId="1" fontId="0" fillId="0" borderId="0" xfId="0" applyNumberFormat="1"/>
    <xf numFmtId="49" fontId="1" fillId="6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A658-7071-46A2-8922-D541848C1216}">
  <dimension ref="A1:M57"/>
  <sheetViews>
    <sheetView tabSelected="1" workbookViewId="0">
      <selection activeCell="C25" sqref="C25"/>
    </sheetView>
  </sheetViews>
  <sheetFormatPr defaultRowHeight="14.5" x14ac:dyDescent="0.35"/>
  <cols>
    <col min="1" max="1" width="12" customWidth="1"/>
    <col min="2" max="2" width="11.7265625" customWidth="1"/>
    <col min="3" max="3" width="4.1796875" customWidth="1"/>
    <col min="4" max="4" width="7.453125" customWidth="1"/>
    <col min="7" max="7" width="12.26953125" customWidth="1"/>
    <col min="8" max="8" width="10.54296875" customWidth="1"/>
    <col min="9" max="9" width="9.36328125" bestFit="1" customWidth="1"/>
  </cols>
  <sheetData>
    <row r="1" spans="2:13" s="21" customFormat="1" ht="49.5" customHeight="1" x14ac:dyDescent="0.35">
      <c r="B1" s="21" t="s">
        <v>0</v>
      </c>
      <c r="C1" s="21" t="s">
        <v>3</v>
      </c>
      <c r="D1" s="21" t="s">
        <v>1</v>
      </c>
      <c r="E1" s="21" t="s">
        <v>2</v>
      </c>
      <c r="F1" s="21" t="s">
        <v>6</v>
      </c>
      <c r="G1" s="21" t="s">
        <v>10</v>
      </c>
      <c r="H1" s="21" t="s">
        <v>9</v>
      </c>
      <c r="I1" s="21" t="s">
        <v>58</v>
      </c>
      <c r="J1" s="21" t="s">
        <v>8</v>
      </c>
      <c r="K1" s="21" t="s">
        <v>68</v>
      </c>
    </row>
    <row r="2" spans="2:13" x14ac:dyDescent="0.35">
      <c r="B2" t="s">
        <v>33</v>
      </c>
      <c r="C2">
        <v>1</v>
      </c>
      <c r="D2">
        <v>117</v>
      </c>
      <c r="E2">
        <f>LN(D2)</f>
        <v>4.7621739347977563</v>
      </c>
      <c r="L2" s="1" t="s">
        <v>4</v>
      </c>
      <c r="M2" s="1">
        <f>SLOPE(E2:E24,C2:C24)</f>
        <v>0.2244930955559411</v>
      </c>
    </row>
    <row r="3" spans="2:13" x14ac:dyDescent="0.35">
      <c r="B3" t="s">
        <v>34</v>
      </c>
      <c r="C3">
        <v>2</v>
      </c>
      <c r="D3">
        <v>150</v>
      </c>
      <c r="E3">
        <f t="shared" ref="E3:E24" si="0">LN(D3)</f>
        <v>5.0106352940962555</v>
      </c>
      <c r="F3">
        <f>D3-D2</f>
        <v>33</v>
      </c>
      <c r="L3" s="1" t="s">
        <v>5</v>
      </c>
      <c r="M3" s="1">
        <f>INTERCEPT(E2:E24,C2:C24)</f>
        <v>4.837043112131397</v>
      </c>
    </row>
    <row r="4" spans="2:13" x14ac:dyDescent="0.35">
      <c r="B4" t="s">
        <v>35</v>
      </c>
      <c r="C4">
        <v>3</v>
      </c>
      <c r="D4">
        <v>188</v>
      </c>
      <c r="E4">
        <f t="shared" si="0"/>
        <v>5.2364419628299492</v>
      </c>
      <c r="F4">
        <f t="shared" ref="F4:F34" si="1">D4-D3</f>
        <v>38</v>
      </c>
      <c r="L4" s="1" t="s">
        <v>7</v>
      </c>
      <c r="M4" s="1">
        <f>PEARSON(C2:C24,D2:D24)</f>
        <v>0.82036300788683314</v>
      </c>
    </row>
    <row r="5" spans="2:13" x14ac:dyDescent="0.35">
      <c r="B5" t="s">
        <v>36</v>
      </c>
      <c r="C5">
        <v>4</v>
      </c>
      <c r="D5">
        <v>240</v>
      </c>
      <c r="E5">
        <f t="shared" si="0"/>
        <v>5.4806389233419912</v>
      </c>
      <c r="F5">
        <f t="shared" si="1"/>
        <v>52</v>
      </c>
    </row>
    <row r="6" spans="2:13" x14ac:dyDescent="0.35">
      <c r="B6" t="s">
        <v>37</v>
      </c>
      <c r="C6">
        <v>5</v>
      </c>
      <c r="D6">
        <v>400</v>
      </c>
      <c r="E6">
        <f t="shared" si="0"/>
        <v>5.9914645471079817</v>
      </c>
      <c r="F6">
        <f t="shared" si="1"/>
        <v>160</v>
      </c>
    </row>
    <row r="7" spans="2:13" x14ac:dyDescent="0.35">
      <c r="B7" t="s">
        <v>38</v>
      </c>
      <c r="C7">
        <v>6</v>
      </c>
      <c r="D7">
        <v>639</v>
      </c>
      <c r="E7">
        <f t="shared" si="0"/>
        <v>6.4599044543775346</v>
      </c>
      <c r="F7">
        <f t="shared" si="1"/>
        <v>239</v>
      </c>
    </row>
    <row r="8" spans="2:13" x14ac:dyDescent="0.35">
      <c r="B8" t="s">
        <v>39</v>
      </c>
      <c r="C8">
        <v>7</v>
      </c>
      <c r="D8">
        <v>785</v>
      </c>
      <c r="E8">
        <f t="shared" si="0"/>
        <v>6.6656837177824082</v>
      </c>
      <c r="F8">
        <f t="shared" si="1"/>
        <v>146</v>
      </c>
    </row>
    <row r="9" spans="2:13" x14ac:dyDescent="0.35">
      <c r="B9" t="s">
        <v>40</v>
      </c>
      <c r="C9">
        <v>8</v>
      </c>
      <c r="D9">
        <v>902</v>
      </c>
      <c r="E9">
        <f t="shared" si="0"/>
        <v>6.804614520062624</v>
      </c>
      <c r="F9">
        <f t="shared" si="1"/>
        <v>117</v>
      </c>
    </row>
    <row r="10" spans="2:13" x14ac:dyDescent="0.35">
      <c r="B10" t="s">
        <v>41</v>
      </c>
      <c r="C10">
        <v>9</v>
      </c>
      <c r="D10">
        <v>1139</v>
      </c>
      <c r="E10">
        <f t="shared" si="0"/>
        <v>7.0379059634471819</v>
      </c>
      <c r="F10">
        <f t="shared" si="1"/>
        <v>237</v>
      </c>
    </row>
    <row r="11" spans="2:13" x14ac:dyDescent="0.35">
      <c r="B11" t="s">
        <v>42</v>
      </c>
      <c r="C11">
        <v>10</v>
      </c>
      <c r="D11">
        <v>1296</v>
      </c>
      <c r="E11">
        <f t="shared" si="0"/>
        <v>7.1670378769122198</v>
      </c>
      <c r="F11">
        <f t="shared" si="1"/>
        <v>157</v>
      </c>
    </row>
    <row r="12" spans="2:13" x14ac:dyDescent="0.35">
      <c r="B12" t="s">
        <v>43</v>
      </c>
      <c r="C12">
        <v>11</v>
      </c>
      <c r="D12">
        <v>1567</v>
      </c>
      <c r="E12">
        <f t="shared" si="0"/>
        <v>7.3569182423560209</v>
      </c>
      <c r="F12">
        <f t="shared" si="1"/>
        <v>271</v>
      </c>
    </row>
    <row r="13" spans="2:13" x14ac:dyDescent="0.35">
      <c r="B13" t="s">
        <v>44</v>
      </c>
      <c r="C13">
        <v>12</v>
      </c>
      <c r="D13">
        <v>2369</v>
      </c>
      <c r="E13">
        <f t="shared" si="0"/>
        <v>7.7702232041587855</v>
      </c>
      <c r="F13">
        <f t="shared" si="1"/>
        <v>802</v>
      </c>
    </row>
    <row r="14" spans="2:13" x14ac:dyDescent="0.35">
      <c r="B14" t="s">
        <v>45</v>
      </c>
      <c r="C14">
        <v>13</v>
      </c>
      <c r="D14">
        <v>3062</v>
      </c>
      <c r="E14">
        <f t="shared" si="0"/>
        <v>8.0268235762176285</v>
      </c>
      <c r="F14">
        <f t="shared" si="1"/>
        <v>693</v>
      </c>
    </row>
    <row r="15" spans="2:13" x14ac:dyDescent="0.35">
      <c r="B15" t="s">
        <v>46</v>
      </c>
      <c r="C15">
        <v>14</v>
      </c>
      <c r="D15">
        <v>3795</v>
      </c>
      <c r="E15">
        <f t="shared" si="0"/>
        <v>8.2414396898297309</v>
      </c>
      <c r="F15">
        <f t="shared" si="1"/>
        <v>733</v>
      </c>
    </row>
    <row r="16" spans="2:13" x14ac:dyDescent="0.35">
      <c r="B16" t="s">
        <v>47</v>
      </c>
      <c r="C16">
        <v>15</v>
      </c>
      <c r="D16">
        <v>4838</v>
      </c>
      <c r="E16">
        <f t="shared" si="0"/>
        <v>8.4842566911699731</v>
      </c>
      <c r="F16">
        <f t="shared" si="1"/>
        <v>1043</v>
      </c>
    </row>
    <row r="17" spans="1:11" x14ac:dyDescent="0.35">
      <c r="B17" t="s">
        <v>48</v>
      </c>
      <c r="C17">
        <v>16</v>
      </c>
      <c r="D17">
        <v>6012</v>
      </c>
      <c r="E17">
        <f t="shared" si="0"/>
        <v>8.7015127508728654</v>
      </c>
      <c r="F17">
        <f t="shared" si="1"/>
        <v>1174</v>
      </c>
    </row>
    <row r="18" spans="1:11" x14ac:dyDescent="0.35">
      <c r="B18" t="s">
        <v>49</v>
      </c>
      <c r="C18">
        <v>17</v>
      </c>
      <c r="D18">
        <v>7156</v>
      </c>
      <c r="E18">
        <f t="shared" si="0"/>
        <v>8.8757064446286105</v>
      </c>
      <c r="F18">
        <f t="shared" si="1"/>
        <v>1144</v>
      </c>
    </row>
    <row r="19" spans="1:11" x14ac:dyDescent="0.35">
      <c r="B19" t="s">
        <v>50</v>
      </c>
      <c r="C19">
        <v>18</v>
      </c>
      <c r="D19">
        <v>8198</v>
      </c>
      <c r="E19">
        <f t="shared" si="0"/>
        <v>9.0116455010642831</v>
      </c>
      <c r="F19">
        <f t="shared" si="1"/>
        <v>1042</v>
      </c>
    </row>
    <row r="20" spans="1:11" x14ac:dyDescent="0.35">
      <c r="B20" t="s">
        <v>51</v>
      </c>
      <c r="C20">
        <v>19</v>
      </c>
      <c r="D20">
        <v>1099</v>
      </c>
      <c r="E20">
        <f t="shared" si="0"/>
        <v>7.0021559544036212</v>
      </c>
      <c r="F20">
        <f t="shared" si="1"/>
        <v>-7099</v>
      </c>
    </row>
    <row r="21" spans="1:11" x14ac:dyDescent="0.35">
      <c r="B21" t="s">
        <v>52</v>
      </c>
      <c r="C21">
        <v>20</v>
      </c>
      <c r="D21">
        <v>13957</v>
      </c>
      <c r="E21">
        <f t="shared" si="0"/>
        <v>9.5437364535086449</v>
      </c>
      <c r="F21">
        <f t="shared" si="1"/>
        <v>12858</v>
      </c>
    </row>
    <row r="22" spans="1:11" x14ac:dyDescent="0.35">
      <c r="B22" t="s">
        <v>53</v>
      </c>
      <c r="C22">
        <v>21</v>
      </c>
      <c r="D22">
        <v>16661</v>
      </c>
      <c r="E22">
        <f t="shared" si="0"/>
        <v>9.7208259379290691</v>
      </c>
      <c r="F22">
        <f t="shared" si="1"/>
        <v>2704</v>
      </c>
    </row>
    <row r="23" spans="1:11" x14ac:dyDescent="0.35">
      <c r="B23" t="s">
        <v>54</v>
      </c>
      <c r="C23">
        <v>22</v>
      </c>
      <c r="D23">
        <v>18610</v>
      </c>
      <c r="E23">
        <f t="shared" si="0"/>
        <v>9.8314543496362958</v>
      </c>
      <c r="F23">
        <f t="shared" si="1"/>
        <v>1949</v>
      </c>
    </row>
    <row r="24" spans="1:11" s="4" customFormat="1" x14ac:dyDescent="0.35">
      <c r="A24" s="4" t="s">
        <v>56</v>
      </c>
      <c r="B24" s="3" t="s">
        <v>55</v>
      </c>
      <c r="C24" s="4">
        <v>23</v>
      </c>
      <c r="D24" s="4">
        <v>22672</v>
      </c>
      <c r="E24" s="4">
        <f t="shared" si="0"/>
        <v>10.028885961930461</v>
      </c>
      <c r="F24" s="4">
        <f t="shared" si="1"/>
        <v>4062</v>
      </c>
      <c r="G24" s="4">
        <v>30000</v>
      </c>
      <c r="H24" s="4">
        <f>G24*0.5</f>
        <v>15000</v>
      </c>
      <c r="I24" s="11">
        <f>H24/7</f>
        <v>2142.8571428571427</v>
      </c>
      <c r="J24" s="11">
        <f>0.05*F24</f>
        <v>203.10000000000002</v>
      </c>
      <c r="K24" s="11">
        <f>I24-J24</f>
        <v>1939.7571428571428</v>
      </c>
    </row>
    <row r="25" spans="1:11" x14ac:dyDescent="0.35">
      <c r="B25" s="5" t="s">
        <v>32</v>
      </c>
      <c r="C25" s="2">
        <v>24</v>
      </c>
      <c r="D25" s="2">
        <f>EXP(E25)</f>
        <v>27580.862002284597</v>
      </c>
      <c r="E25" s="2">
        <f>$M$3+$M$2*C25</f>
        <v>10.224877405473983</v>
      </c>
      <c r="F25" s="2">
        <f t="shared" si="1"/>
        <v>4908.8620022845971</v>
      </c>
      <c r="G25" s="2">
        <f>G24+50</f>
        <v>30050</v>
      </c>
      <c r="H25" s="6">
        <f t="shared" ref="H25:H57" si="2">G25*0.5</f>
        <v>15025</v>
      </c>
      <c r="I25" s="13">
        <f t="shared" ref="I25:I57" si="3">H25/7</f>
        <v>2146.4285714285716</v>
      </c>
      <c r="J25" s="12">
        <f t="shared" ref="J25:J34" si="4">0.05*F25</f>
        <v>245.44310011422988</v>
      </c>
      <c r="K25" s="20">
        <f>I25-J25</f>
        <v>1900.9854713143418</v>
      </c>
    </row>
    <row r="26" spans="1:11" x14ac:dyDescent="0.35">
      <c r="B26" s="5" t="s">
        <v>31</v>
      </c>
      <c r="C26" s="2">
        <v>25</v>
      </c>
      <c r="D26" s="2">
        <f t="shared" ref="D26:D57" si="5">EXP(E26)</f>
        <v>34522.635903972041</v>
      </c>
      <c r="E26" s="2">
        <f>$M$3+$M$2*C26</f>
        <v>10.449370501029925</v>
      </c>
      <c r="F26" s="2">
        <f t="shared" si="1"/>
        <v>6941.7739016874439</v>
      </c>
      <c r="G26" s="2">
        <f t="shared" ref="G26:G34" si="6">G25+50</f>
        <v>30100</v>
      </c>
      <c r="H26" s="6">
        <f t="shared" si="2"/>
        <v>15050</v>
      </c>
      <c r="I26" s="13">
        <f t="shared" si="3"/>
        <v>2150</v>
      </c>
      <c r="J26" s="12">
        <f t="shared" si="4"/>
        <v>347.0886950843722</v>
      </c>
      <c r="K26" s="20">
        <f t="shared" ref="K26:K34" si="7">I26-J26</f>
        <v>1802.9113049156279</v>
      </c>
    </row>
    <row r="27" spans="1:11" x14ac:dyDescent="0.35">
      <c r="B27" s="5" t="s">
        <v>30</v>
      </c>
      <c r="C27" s="2">
        <v>26</v>
      </c>
      <c r="D27" s="2">
        <f t="shared" si="5"/>
        <v>43211.571475158984</v>
      </c>
      <c r="E27" s="2">
        <f>$M$3+$M$2*C27</f>
        <v>10.673863596585866</v>
      </c>
      <c r="F27" s="2">
        <f t="shared" si="1"/>
        <v>8688.935571186943</v>
      </c>
      <c r="G27" s="2">
        <f t="shared" si="6"/>
        <v>30150</v>
      </c>
      <c r="H27" s="6">
        <f t="shared" si="2"/>
        <v>15075</v>
      </c>
      <c r="I27" s="13">
        <f t="shared" si="3"/>
        <v>2153.5714285714284</v>
      </c>
      <c r="J27" s="12">
        <f t="shared" si="4"/>
        <v>434.44677855934719</v>
      </c>
      <c r="K27" s="20">
        <f t="shared" si="7"/>
        <v>1719.1246500120812</v>
      </c>
    </row>
    <row r="28" spans="1:11" x14ac:dyDescent="0.35">
      <c r="B28" s="5" t="s">
        <v>29</v>
      </c>
      <c r="C28" s="2">
        <v>27</v>
      </c>
      <c r="D28" s="2">
        <f t="shared" si="5"/>
        <v>54087.408462861204</v>
      </c>
      <c r="E28" s="2">
        <f>$M$3+$M$2*C28</f>
        <v>10.898356692141807</v>
      </c>
      <c r="F28" s="2">
        <f t="shared" si="1"/>
        <v>10875.83698770222</v>
      </c>
      <c r="G28" s="2">
        <f t="shared" si="6"/>
        <v>30200</v>
      </c>
      <c r="H28" s="6">
        <f t="shared" si="2"/>
        <v>15100</v>
      </c>
      <c r="I28" s="13">
        <f t="shared" si="3"/>
        <v>2157.1428571428573</v>
      </c>
      <c r="J28" s="12">
        <f t="shared" si="4"/>
        <v>543.79184938511105</v>
      </c>
      <c r="K28" s="20">
        <f t="shared" si="7"/>
        <v>1613.3510077577462</v>
      </c>
    </row>
    <row r="29" spans="1:11" x14ac:dyDescent="0.35">
      <c r="B29" s="5" t="s">
        <v>28</v>
      </c>
      <c r="C29" s="2">
        <v>28</v>
      </c>
      <c r="D29" s="2">
        <f t="shared" si="5"/>
        <v>67700.563861930845</v>
      </c>
      <c r="E29" s="2">
        <f>$M$3+$M$2*C29</f>
        <v>11.122849787697747</v>
      </c>
      <c r="F29" s="2">
        <f t="shared" si="1"/>
        <v>13613.155399069641</v>
      </c>
      <c r="G29" s="2">
        <f t="shared" si="6"/>
        <v>30250</v>
      </c>
      <c r="H29" s="6">
        <f t="shared" si="2"/>
        <v>15125</v>
      </c>
      <c r="I29" s="13">
        <f t="shared" si="3"/>
        <v>2160.7142857142858</v>
      </c>
      <c r="J29" s="12">
        <f t="shared" si="4"/>
        <v>680.6577699534821</v>
      </c>
      <c r="K29" s="20">
        <f t="shared" si="7"/>
        <v>1480.0565157608037</v>
      </c>
    </row>
    <row r="30" spans="1:11" x14ac:dyDescent="0.35">
      <c r="B30" s="5" t="s">
        <v>27</v>
      </c>
      <c r="C30" s="2">
        <v>29</v>
      </c>
      <c r="D30" s="2">
        <f t="shared" si="5"/>
        <v>84739.988057858558</v>
      </c>
      <c r="E30" s="2">
        <f>$M$3+$M$2*C30</f>
        <v>11.347342883253688</v>
      </c>
      <c r="F30" s="2">
        <f t="shared" si="1"/>
        <v>17039.424195927713</v>
      </c>
      <c r="G30" s="2">
        <f t="shared" si="6"/>
        <v>30300</v>
      </c>
      <c r="H30" s="6">
        <f t="shared" si="2"/>
        <v>15150</v>
      </c>
      <c r="I30" s="13">
        <f t="shared" si="3"/>
        <v>2164.2857142857142</v>
      </c>
      <c r="J30" s="12">
        <f t="shared" si="4"/>
        <v>851.97120979638566</v>
      </c>
      <c r="K30" s="20">
        <f t="shared" si="7"/>
        <v>1312.3145044893286</v>
      </c>
    </row>
    <row r="31" spans="1:11" x14ac:dyDescent="0.35">
      <c r="B31" s="5" t="s">
        <v>26</v>
      </c>
      <c r="C31" s="2">
        <v>30</v>
      </c>
      <c r="D31" s="2">
        <f t="shared" si="5"/>
        <v>106068.03202837051</v>
      </c>
      <c r="E31" s="2">
        <f>$M$3+$M$2*C31</f>
        <v>11.571835978809631</v>
      </c>
      <c r="F31" s="2">
        <f t="shared" si="1"/>
        <v>21328.04397051195</v>
      </c>
      <c r="G31" s="2">
        <f t="shared" si="6"/>
        <v>30350</v>
      </c>
      <c r="H31" s="6">
        <f t="shared" si="2"/>
        <v>15175</v>
      </c>
      <c r="I31" s="13">
        <f t="shared" si="3"/>
        <v>2167.8571428571427</v>
      </c>
      <c r="J31" s="12">
        <f t="shared" si="4"/>
        <v>1066.4021985255974</v>
      </c>
      <c r="K31" s="20">
        <f t="shared" si="7"/>
        <v>1101.4549443315452</v>
      </c>
    </row>
    <row r="32" spans="1:11" x14ac:dyDescent="0.35">
      <c r="B32" s="5" t="s">
        <v>25</v>
      </c>
      <c r="C32" s="2">
        <v>31</v>
      </c>
      <c r="D32" s="2">
        <f t="shared" si="5"/>
        <v>132764.09020366953</v>
      </c>
      <c r="E32" s="2">
        <f>$M$3+$M$2*C32</f>
        <v>11.796329074365572</v>
      </c>
      <c r="F32" s="2">
        <f t="shared" si="1"/>
        <v>26696.058175299026</v>
      </c>
      <c r="G32" s="2">
        <f t="shared" si="6"/>
        <v>30400</v>
      </c>
      <c r="H32" s="6">
        <f t="shared" si="2"/>
        <v>15200</v>
      </c>
      <c r="I32" s="13">
        <f t="shared" si="3"/>
        <v>2171.4285714285716</v>
      </c>
      <c r="J32" s="12">
        <f t="shared" si="4"/>
        <v>1334.8029087649513</v>
      </c>
      <c r="K32" s="20">
        <f t="shared" si="7"/>
        <v>836.62566266362023</v>
      </c>
    </row>
    <row r="33" spans="1:11" x14ac:dyDescent="0.35">
      <c r="B33" s="5" t="s">
        <v>24</v>
      </c>
      <c r="C33" s="2">
        <v>32</v>
      </c>
      <c r="D33" s="2">
        <f t="shared" si="5"/>
        <v>166179.22771390263</v>
      </c>
      <c r="E33" s="2">
        <f>$M$3+$M$2*C33</f>
        <v>12.020822169921512</v>
      </c>
      <c r="F33" s="2">
        <f t="shared" si="1"/>
        <v>33415.137510233093</v>
      </c>
      <c r="G33" s="2">
        <f t="shared" si="6"/>
        <v>30450</v>
      </c>
      <c r="H33" s="6">
        <f t="shared" si="2"/>
        <v>15225</v>
      </c>
      <c r="I33" s="13">
        <f t="shared" si="3"/>
        <v>2175</v>
      </c>
      <c r="J33" s="12">
        <f t="shared" si="4"/>
        <v>1670.7568755116547</v>
      </c>
      <c r="K33" s="20">
        <f t="shared" si="7"/>
        <v>504.2431244883453</v>
      </c>
    </row>
    <row r="34" spans="1:11" x14ac:dyDescent="0.35">
      <c r="B34" s="7" t="s">
        <v>12</v>
      </c>
      <c r="C34" s="2">
        <v>33</v>
      </c>
      <c r="D34" s="2">
        <f t="shared" si="5"/>
        <v>208004.55666306237</v>
      </c>
      <c r="E34" s="2">
        <f>$M$3+$M$2*C34</f>
        <v>12.245315265477453</v>
      </c>
      <c r="F34" s="2">
        <f t="shared" si="1"/>
        <v>41825.328949159739</v>
      </c>
      <c r="G34" s="2">
        <f t="shared" si="6"/>
        <v>30500</v>
      </c>
      <c r="H34" s="6">
        <f t="shared" si="2"/>
        <v>15250</v>
      </c>
      <c r="I34" s="13">
        <f t="shared" si="3"/>
        <v>2178.5714285714284</v>
      </c>
      <c r="J34" s="12">
        <f t="shared" si="4"/>
        <v>2091.2664474579869</v>
      </c>
      <c r="K34" s="20">
        <f t="shared" si="7"/>
        <v>87.304981113441499</v>
      </c>
    </row>
    <row r="35" spans="1:11" s="16" customFormat="1" x14ac:dyDescent="0.35">
      <c r="A35" s="16" t="s">
        <v>57</v>
      </c>
      <c r="B35" s="15" t="s">
        <v>11</v>
      </c>
      <c r="C35" s="16">
        <v>34</v>
      </c>
      <c r="D35" s="16">
        <f t="shared" si="5"/>
        <v>260356.82189524025</v>
      </c>
      <c r="E35" s="16">
        <f>$M$3+$M$2*C35</f>
        <v>12.469808361033394</v>
      </c>
      <c r="F35" s="16">
        <f t="shared" ref="F35:F46" si="8">D35-D34</f>
        <v>52352.265232177888</v>
      </c>
      <c r="G35" s="16">
        <f t="shared" ref="G35:G46" si="9">G34+50</f>
        <v>30550</v>
      </c>
      <c r="H35" s="16">
        <f t="shared" si="2"/>
        <v>15275</v>
      </c>
      <c r="I35" s="18">
        <f t="shared" si="3"/>
        <v>2182.1428571428573</v>
      </c>
      <c r="J35" s="18">
        <f t="shared" ref="J35:J46" si="10">0.05*F35</f>
        <v>2617.6132616088944</v>
      </c>
      <c r="K35" s="18">
        <f>I35-J35</f>
        <v>-435.47040446603705</v>
      </c>
    </row>
    <row r="36" spans="1:11" s="14" customFormat="1" x14ac:dyDescent="0.35">
      <c r="B36" s="15" t="s">
        <v>13</v>
      </c>
      <c r="C36" s="16">
        <v>35</v>
      </c>
      <c r="D36" s="16">
        <f t="shared" si="5"/>
        <v>325885.52767713199</v>
      </c>
      <c r="E36" s="16">
        <f>$M$3+$M$2*C36</f>
        <v>12.694301456589336</v>
      </c>
      <c r="F36" s="16">
        <f t="shared" si="8"/>
        <v>65528.705781891738</v>
      </c>
      <c r="G36" s="16">
        <f t="shared" si="9"/>
        <v>30600</v>
      </c>
      <c r="H36" s="16">
        <f t="shared" si="2"/>
        <v>15300</v>
      </c>
      <c r="I36" s="17">
        <f t="shared" si="3"/>
        <v>2185.7142857142858</v>
      </c>
      <c r="J36" s="18">
        <f t="shared" si="10"/>
        <v>3276.435289094587</v>
      </c>
      <c r="K36" s="17">
        <f t="shared" ref="K36:K55" si="11">I36-J36</f>
        <v>-1090.7210033803012</v>
      </c>
    </row>
    <row r="37" spans="1:11" s="14" customFormat="1" x14ac:dyDescent="0.35">
      <c r="B37" s="15" t="s">
        <v>14</v>
      </c>
      <c r="C37" s="16">
        <v>36</v>
      </c>
      <c r="D37" s="16">
        <f t="shared" si="5"/>
        <v>407907.02688840934</v>
      </c>
      <c r="E37" s="16">
        <f>$M$3+$M$2*C37</f>
        <v>12.918794552145277</v>
      </c>
      <c r="F37" s="16">
        <f t="shared" si="8"/>
        <v>82021.499211277347</v>
      </c>
      <c r="G37" s="16">
        <f t="shared" si="9"/>
        <v>30650</v>
      </c>
      <c r="H37" s="16">
        <f t="shared" si="2"/>
        <v>15325</v>
      </c>
      <c r="I37" s="17">
        <f t="shared" si="3"/>
        <v>2189.2857142857142</v>
      </c>
      <c r="J37" s="18">
        <f t="shared" si="10"/>
        <v>4101.0749605638675</v>
      </c>
      <c r="K37" s="17">
        <f t="shared" si="11"/>
        <v>-1911.7892462781533</v>
      </c>
    </row>
    <row r="38" spans="1:11" s="14" customFormat="1" x14ac:dyDescent="0.35">
      <c r="B38" s="15" t="s">
        <v>15</v>
      </c>
      <c r="C38" s="16">
        <v>37</v>
      </c>
      <c r="D38" s="16">
        <f t="shared" si="5"/>
        <v>510572.35886151099</v>
      </c>
      <c r="E38" s="16">
        <f>$M$3+$M$2*C38</f>
        <v>13.143287647701218</v>
      </c>
      <c r="F38" s="16">
        <f t="shared" si="8"/>
        <v>102665.33197310165</v>
      </c>
      <c r="G38" s="16">
        <f t="shared" si="9"/>
        <v>30700</v>
      </c>
      <c r="H38" s="16">
        <f t="shared" si="2"/>
        <v>15350</v>
      </c>
      <c r="I38" s="17">
        <f t="shared" si="3"/>
        <v>2192.8571428571427</v>
      </c>
      <c r="J38" s="18">
        <f t="shared" si="10"/>
        <v>5133.2665986550828</v>
      </c>
      <c r="K38" s="17">
        <f t="shared" si="11"/>
        <v>-2940.4094557979402</v>
      </c>
    </row>
    <row r="39" spans="1:11" s="14" customFormat="1" x14ac:dyDescent="0.35">
      <c r="B39" s="15" t="s">
        <v>16</v>
      </c>
      <c r="C39" s="16">
        <v>38</v>
      </c>
      <c r="D39" s="16">
        <f t="shared" si="5"/>
        <v>639077.3300032476</v>
      </c>
      <c r="E39" s="16">
        <f>$M$3+$M$2*C39</f>
        <v>13.367780743257159</v>
      </c>
      <c r="F39" s="16">
        <f t="shared" si="8"/>
        <v>128504.97114173661</v>
      </c>
      <c r="G39" s="16">
        <f t="shared" si="9"/>
        <v>30750</v>
      </c>
      <c r="H39" s="16">
        <f t="shared" si="2"/>
        <v>15375</v>
      </c>
      <c r="I39" s="17">
        <f t="shared" si="3"/>
        <v>2196.4285714285716</v>
      </c>
      <c r="J39" s="18">
        <f t="shared" si="10"/>
        <v>6425.2485570868303</v>
      </c>
      <c r="K39" s="17">
        <f t="shared" si="11"/>
        <v>-4228.8199856582587</v>
      </c>
    </row>
    <row r="40" spans="1:11" s="14" customFormat="1" x14ac:dyDescent="0.35">
      <c r="B40" s="15" t="s">
        <v>17</v>
      </c>
      <c r="C40" s="16">
        <v>39</v>
      </c>
      <c r="D40" s="16">
        <f t="shared" si="5"/>
        <v>799925.46920241858</v>
      </c>
      <c r="E40" s="16">
        <f>$M$3+$M$2*C40</f>
        <v>13.592273838813099</v>
      </c>
      <c r="F40" s="16">
        <f t="shared" si="8"/>
        <v>160848.13919917098</v>
      </c>
      <c r="G40" s="16">
        <f t="shared" si="9"/>
        <v>30800</v>
      </c>
      <c r="H40" s="16">
        <f t="shared" si="2"/>
        <v>15400</v>
      </c>
      <c r="I40" s="17">
        <f t="shared" si="3"/>
        <v>2200</v>
      </c>
      <c r="J40" s="18">
        <f t="shared" si="10"/>
        <v>8042.4069599585491</v>
      </c>
      <c r="K40" s="17">
        <f t="shared" si="11"/>
        <v>-5842.4069599585491</v>
      </c>
    </row>
    <row r="41" spans="1:11" s="14" customFormat="1" x14ac:dyDescent="0.35">
      <c r="B41" s="15" t="s">
        <v>18</v>
      </c>
      <c r="C41" s="16">
        <v>40</v>
      </c>
      <c r="D41" s="16">
        <f t="shared" si="5"/>
        <v>1001257.1659762348</v>
      </c>
      <c r="E41" s="16">
        <f>$M$3+$M$2*C41</f>
        <v>13.816766934369042</v>
      </c>
      <c r="F41" s="16">
        <f t="shared" si="8"/>
        <v>201331.69677381625</v>
      </c>
      <c r="G41" s="16">
        <f t="shared" si="9"/>
        <v>30850</v>
      </c>
      <c r="H41" s="16">
        <f t="shared" si="2"/>
        <v>15425</v>
      </c>
      <c r="I41" s="17">
        <f t="shared" si="3"/>
        <v>2203.5714285714284</v>
      </c>
      <c r="J41" s="18">
        <f t="shared" si="10"/>
        <v>10066.584838690813</v>
      </c>
      <c r="K41" s="17">
        <f t="shared" si="11"/>
        <v>-7863.0134101193844</v>
      </c>
    </row>
    <row r="42" spans="1:11" s="14" customFormat="1" x14ac:dyDescent="0.35">
      <c r="B42" s="15" t="s">
        <v>19</v>
      </c>
      <c r="C42" s="16">
        <v>41</v>
      </c>
      <c r="D42" s="16">
        <f t="shared" si="5"/>
        <v>1253261.648761275</v>
      </c>
      <c r="E42" s="16">
        <f>$M$3+$M$2*C42</f>
        <v>14.041260029924983</v>
      </c>
      <c r="F42" s="16">
        <f t="shared" si="8"/>
        <v>252004.48278504016</v>
      </c>
      <c r="G42" s="16">
        <f t="shared" si="9"/>
        <v>30900</v>
      </c>
      <c r="H42" s="16">
        <f t="shared" si="2"/>
        <v>15450</v>
      </c>
      <c r="I42" s="17">
        <f t="shared" si="3"/>
        <v>2207.1428571428573</v>
      </c>
      <c r="J42" s="18">
        <f t="shared" si="10"/>
        <v>12600.224139252008</v>
      </c>
      <c r="K42" s="17">
        <f t="shared" si="11"/>
        <v>-10393.081282109151</v>
      </c>
    </row>
    <row r="43" spans="1:11" s="10" customFormat="1" x14ac:dyDescent="0.35">
      <c r="A43" s="9"/>
      <c r="B43" s="8" t="s">
        <v>20</v>
      </c>
      <c r="C43" s="9">
        <v>42</v>
      </c>
      <c r="D43" s="9">
        <f t="shared" si="5"/>
        <v>1568692.6532250256</v>
      </c>
      <c r="E43" s="9">
        <f>$M$3+$M$2*C43</f>
        <v>14.265753125480924</v>
      </c>
      <c r="F43" s="9">
        <f t="shared" si="8"/>
        <v>315431.00446375064</v>
      </c>
      <c r="G43" s="9">
        <f t="shared" si="9"/>
        <v>30950</v>
      </c>
      <c r="H43" s="9">
        <f t="shared" si="2"/>
        <v>15475</v>
      </c>
      <c r="I43" s="17">
        <f t="shared" si="3"/>
        <v>2210.7142857142858</v>
      </c>
      <c r="J43" s="19">
        <f t="shared" si="10"/>
        <v>15771.550223187533</v>
      </c>
      <c r="K43" s="17">
        <f t="shared" si="11"/>
        <v>-13560.835937473246</v>
      </c>
    </row>
    <row r="44" spans="1:11" s="14" customFormat="1" x14ac:dyDescent="0.35">
      <c r="B44" s="15" t="s">
        <v>21</v>
      </c>
      <c r="C44" s="16">
        <v>43</v>
      </c>
      <c r="D44" s="16">
        <f t="shared" si="5"/>
        <v>1963513.8781390332</v>
      </c>
      <c r="E44" s="16">
        <f>$M$3+$M$2*C44</f>
        <v>14.490246221036864</v>
      </c>
      <c r="F44" s="16">
        <f t="shared" si="8"/>
        <v>394821.22491400759</v>
      </c>
      <c r="G44" s="16">
        <f t="shared" si="9"/>
        <v>31000</v>
      </c>
      <c r="H44" s="16">
        <f t="shared" si="2"/>
        <v>15500</v>
      </c>
      <c r="I44" s="17">
        <f t="shared" si="3"/>
        <v>2214.2857142857142</v>
      </c>
      <c r="J44" s="18">
        <f t="shared" si="10"/>
        <v>19741.061245700381</v>
      </c>
      <c r="K44" s="17">
        <f t="shared" si="11"/>
        <v>-17526.775531414667</v>
      </c>
    </row>
    <row r="45" spans="1:11" s="14" customFormat="1" x14ac:dyDescent="0.35">
      <c r="B45" s="15" t="s">
        <v>22</v>
      </c>
      <c r="C45" s="16">
        <v>44</v>
      </c>
      <c r="D45" s="16">
        <f t="shared" si="5"/>
        <v>2457706.8947944767</v>
      </c>
      <c r="E45" s="16">
        <f>$M$3+$M$2*C45</f>
        <v>14.714739316592805</v>
      </c>
      <c r="F45" s="16">
        <f t="shared" si="8"/>
        <v>494193.01665544347</v>
      </c>
      <c r="G45" s="16">
        <f t="shared" si="9"/>
        <v>31050</v>
      </c>
      <c r="H45" s="16">
        <f t="shared" si="2"/>
        <v>15525</v>
      </c>
      <c r="I45" s="17">
        <f t="shared" si="3"/>
        <v>2217.8571428571427</v>
      </c>
      <c r="J45" s="18">
        <f t="shared" si="10"/>
        <v>24709.650832772175</v>
      </c>
      <c r="K45" s="17">
        <f t="shared" si="11"/>
        <v>-22491.793689915034</v>
      </c>
    </row>
    <row r="46" spans="1:11" s="14" customFormat="1" x14ac:dyDescent="0.35">
      <c r="B46" s="15" t="s">
        <v>23</v>
      </c>
      <c r="C46" s="16">
        <v>45</v>
      </c>
      <c r="D46" s="16">
        <f t="shared" si="5"/>
        <v>3076282.3975785538</v>
      </c>
      <c r="E46" s="16">
        <f>$M$3+$M$2*C46</f>
        <v>14.939232412148746</v>
      </c>
      <c r="F46" s="16">
        <f t="shared" si="8"/>
        <v>618575.50278407708</v>
      </c>
      <c r="G46" s="16">
        <f t="shared" si="9"/>
        <v>31100</v>
      </c>
      <c r="H46" s="16">
        <f t="shared" si="2"/>
        <v>15550</v>
      </c>
      <c r="I46" s="17">
        <f t="shared" si="3"/>
        <v>2221.4285714285716</v>
      </c>
      <c r="J46" s="18">
        <f t="shared" si="10"/>
        <v>30928.775139203855</v>
      </c>
      <c r="K46" s="17">
        <f t="shared" si="11"/>
        <v>-28707.346567775283</v>
      </c>
    </row>
    <row r="47" spans="1:11" s="14" customFormat="1" x14ac:dyDescent="0.35">
      <c r="B47" s="15" t="s">
        <v>59</v>
      </c>
      <c r="C47" s="16">
        <v>46</v>
      </c>
      <c r="D47" s="16">
        <f t="shared" si="5"/>
        <v>3850545.974255831</v>
      </c>
      <c r="E47" s="16">
        <f t="shared" ref="E47:E55" si="12">$M$3+$M$2*C47</f>
        <v>15.163725507704688</v>
      </c>
      <c r="F47" s="16">
        <f t="shared" ref="F47:F55" si="13">D47-D46</f>
        <v>774263.57667727722</v>
      </c>
      <c r="G47" s="16">
        <f t="shared" ref="G47:G55" si="14">G46+50</f>
        <v>31150</v>
      </c>
      <c r="H47" s="16">
        <f t="shared" si="2"/>
        <v>15575</v>
      </c>
      <c r="I47" s="17">
        <f t="shared" si="3"/>
        <v>2225</v>
      </c>
      <c r="J47" s="18">
        <f t="shared" ref="J47:J55" si="15">0.05*F47</f>
        <v>38713.178833863865</v>
      </c>
      <c r="K47" s="17">
        <f t="shared" si="11"/>
        <v>-36488.178833863865</v>
      </c>
    </row>
    <row r="48" spans="1:11" s="14" customFormat="1" x14ac:dyDescent="0.35">
      <c r="B48" s="15" t="s">
        <v>60</v>
      </c>
      <c r="C48" s="16">
        <v>47</v>
      </c>
      <c r="D48" s="16">
        <f t="shared" si="5"/>
        <v>4819682.4555276074</v>
      </c>
      <c r="E48" s="16">
        <f t="shared" si="12"/>
        <v>15.388218603260629</v>
      </c>
      <c r="F48" s="16">
        <f t="shared" si="13"/>
        <v>969136.48127177637</v>
      </c>
      <c r="G48" s="16">
        <f t="shared" si="14"/>
        <v>31200</v>
      </c>
      <c r="H48" s="16">
        <f t="shared" si="2"/>
        <v>15600</v>
      </c>
      <c r="I48" s="17">
        <f t="shared" si="3"/>
        <v>2228.5714285714284</v>
      </c>
      <c r="J48" s="18">
        <f t="shared" si="15"/>
        <v>48456.824063588821</v>
      </c>
      <c r="K48" s="17">
        <f t="shared" si="11"/>
        <v>-46228.252635017394</v>
      </c>
    </row>
    <row r="49" spans="2:11" s="14" customFormat="1" x14ac:dyDescent="0.35">
      <c r="B49" s="15" t="s">
        <v>61</v>
      </c>
      <c r="C49" s="16">
        <v>48</v>
      </c>
      <c r="D49" s="16">
        <f t="shared" si="5"/>
        <v>6032739.0264727343</v>
      </c>
      <c r="E49" s="16">
        <f t="shared" si="12"/>
        <v>15.61271169881657</v>
      </c>
      <c r="F49" s="16">
        <f t="shared" si="13"/>
        <v>1213056.5709451269</v>
      </c>
      <c r="G49" s="16">
        <f t="shared" si="14"/>
        <v>31250</v>
      </c>
      <c r="H49" s="16">
        <f t="shared" si="2"/>
        <v>15625</v>
      </c>
      <c r="I49" s="17">
        <f t="shared" si="3"/>
        <v>2232.1428571428573</v>
      </c>
      <c r="J49" s="18">
        <f t="shared" si="15"/>
        <v>60652.828547256351</v>
      </c>
      <c r="K49" s="17">
        <f t="shared" si="11"/>
        <v>-58420.685690113496</v>
      </c>
    </row>
    <row r="50" spans="2:11" s="14" customFormat="1" x14ac:dyDescent="0.35">
      <c r="B50" s="15" t="s">
        <v>62</v>
      </c>
      <c r="C50" s="16">
        <v>49</v>
      </c>
      <c r="D50" s="16">
        <f t="shared" si="5"/>
        <v>7551107.4634777317</v>
      </c>
      <c r="E50" s="16">
        <f t="shared" si="12"/>
        <v>15.837204794372511</v>
      </c>
      <c r="F50" s="16">
        <f t="shared" si="13"/>
        <v>1518368.4370049974</v>
      </c>
      <c r="G50" s="16">
        <f t="shared" si="14"/>
        <v>31300</v>
      </c>
      <c r="H50" s="16">
        <f t="shared" si="2"/>
        <v>15650</v>
      </c>
      <c r="I50" s="17">
        <f t="shared" si="3"/>
        <v>2235.7142857142858</v>
      </c>
      <c r="J50" s="18">
        <f t="shared" si="15"/>
        <v>75918.42185024987</v>
      </c>
      <c r="K50" s="17">
        <f t="shared" si="11"/>
        <v>-73682.70756453558</v>
      </c>
    </row>
    <row r="51" spans="2:11" s="14" customFormat="1" x14ac:dyDescent="0.35">
      <c r="B51" s="15" t="s">
        <v>63</v>
      </c>
      <c r="C51" s="16">
        <v>50</v>
      </c>
      <c r="D51" s="16">
        <f t="shared" si="5"/>
        <v>9451631.1205869634</v>
      </c>
      <c r="E51" s="16">
        <f t="shared" si="12"/>
        <v>16.061697889928453</v>
      </c>
      <c r="F51" s="16">
        <f t="shared" si="13"/>
        <v>1900523.6571092317</v>
      </c>
      <c r="G51" s="16">
        <f t="shared" si="14"/>
        <v>31350</v>
      </c>
      <c r="H51" s="16">
        <f t="shared" si="2"/>
        <v>15675</v>
      </c>
      <c r="I51" s="17">
        <f t="shared" si="3"/>
        <v>2239.2857142857142</v>
      </c>
      <c r="J51" s="18">
        <f t="shared" si="15"/>
        <v>95026.182855461593</v>
      </c>
      <c r="K51" s="17">
        <f t="shared" si="11"/>
        <v>-92786.897141175883</v>
      </c>
    </row>
    <row r="52" spans="2:11" s="14" customFormat="1" x14ac:dyDescent="0.35">
      <c r="B52" s="15" t="s">
        <v>64</v>
      </c>
      <c r="C52" s="16">
        <v>51</v>
      </c>
      <c r="D52" s="16">
        <f t="shared" si="5"/>
        <v>11830493.907247972</v>
      </c>
      <c r="E52" s="16">
        <f t="shared" si="12"/>
        <v>16.286190985484396</v>
      </c>
      <c r="F52" s="16">
        <f t="shared" si="13"/>
        <v>2378862.7866610084</v>
      </c>
      <c r="G52" s="16">
        <f t="shared" si="14"/>
        <v>31400</v>
      </c>
      <c r="H52" s="16">
        <f t="shared" si="2"/>
        <v>15700</v>
      </c>
      <c r="I52" s="17">
        <f t="shared" si="3"/>
        <v>2242.8571428571427</v>
      </c>
      <c r="J52" s="18">
        <f t="shared" si="15"/>
        <v>118943.13933305042</v>
      </c>
      <c r="K52" s="17">
        <f t="shared" si="11"/>
        <v>-116700.28219019328</v>
      </c>
    </row>
    <row r="53" spans="2:11" s="14" customFormat="1" x14ac:dyDescent="0.35">
      <c r="B53" s="15" t="s">
        <v>65</v>
      </c>
      <c r="C53" s="16">
        <v>52</v>
      </c>
      <c r="D53" s="16">
        <f t="shared" si="5"/>
        <v>14808088.075356359</v>
      </c>
      <c r="E53" s="16">
        <f t="shared" si="12"/>
        <v>16.510684081040335</v>
      </c>
      <c r="F53" s="16">
        <f t="shared" si="13"/>
        <v>2977594.1681083869</v>
      </c>
      <c r="G53" s="16">
        <f t="shared" si="14"/>
        <v>31450</v>
      </c>
      <c r="H53" s="16">
        <f t="shared" si="2"/>
        <v>15725</v>
      </c>
      <c r="I53" s="17">
        <f t="shared" si="3"/>
        <v>2246.4285714285716</v>
      </c>
      <c r="J53" s="18">
        <f t="shared" si="15"/>
        <v>148879.70840541934</v>
      </c>
      <c r="K53" s="17">
        <f t="shared" si="11"/>
        <v>-146633.27983399076</v>
      </c>
    </row>
    <row r="54" spans="2:11" s="14" customFormat="1" x14ac:dyDescent="0.35">
      <c r="B54" s="15" t="s">
        <v>66</v>
      </c>
      <c r="C54" s="16">
        <v>53</v>
      </c>
      <c r="D54" s="16">
        <f t="shared" si="5"/>
        <v>18535107.170222983</v>
      </c>
      <c r="E54" s="16">
        <f t="shared" si="12"/>
        <v>16.735177176596274</v>
      </c>
      <c r="F54" s="16">
        <f t="shared" si="13"/>
        <v>3727019.0948666241</v>
      </c>
      <c r="G54" s="16">
        <f t="shared" si="14"/>
        <v>31500</v>
      </c>
      <c r="H54" s="16">
        <f t="shared" si="2"/>
        <v>15750</v>
      </c>
      <c r="I54" s="17">
        <f t="shared" si="3"/>
        <v>2250</v>
      </c>
      <c r="J54" s="18">
        <f t="shared" si="15"/>
        <v>186350.95474333121</v>
      </c>
      <c r="K54" s="17">
        <f t="shared" si="11"/>
        <v>-184100.95474333121</v>
      </c>
    </row>
    <row r="55" spans="2:11" s="14" customFormat="1" x14ac:dyDescent="0.35">
      <c r="B55" s="15" t="s">
        <v>67</v>
      </c>
      <c r="C55" s="16">
        <v>54</v>
      </c>
      <c r="D55" s="16">
        <f t="shared" si="5"/>
        <v>23200172.504605059</v>
      </c>
      <c r="E55" s="16">
        <f t="shared" si="12"/>
        <v>16.959670272152216</v>
      </c>
      <c r="F55" s="16">
        <f t="shared" si="13"/>
        <v>4665065.3343820758</v>
      </c>
      <c r="G55" s="16">
        <f t="shared" si="14"/>
        <v>31550</v>
      </c>
      <c r="H55" s="16">
        <f t="shared" si="2"/>
        <v>15775</v>
      </c>
      <c r="I55" s="17">
        <f t="shared" si="3"/>
        <v>2253.5714285714284</v>
      </c>
      <c r="J55" s="18">
        <f t="shared" si="15"/>
        <v>233253.26671910379</v>
      </c>
      <c r="K55" s="17">
        <f t="shared" si="11"/>
        <v>-230999.69529053237</v>
      </c>
    </row>
    <row r="56" spans="2:11" s="14" customFormat="1" x14ac:dyDescent="0.35">
      <c r="B56" s="15" t="s">
        <v>69</v>
      </c>
      <c r="C56" s="16">
        <v>55</v>
      </c>
      <c r="D56" s="16">
        <f t="shared" si="5"/>
        <v>29039379.125260126</v>
      </c>
      <c r="E56" s="16">
        <f t="shared" ref="E56" si="16">$M$3+$M$2*C56</f>
        <v>17.184163367708159</v>
      </c>
      <c r="F56" s="16">
        <f t="shared" ref="F56" si="17">D56-D55</f>
        <v>5839206.6206550673</v>
      </c>
      <c r="G56" s="16">
        <f t="shared" ref="G56" si="18">G55+50</f>
        <v>31600</v>
      </c>
      <c r="H56" s="16">
        <f t="shared" si="2"/>
        <v>15800</v>
      </c>
      <c r="I56" s="17">
        <f t="shared" si="3"/>
        <v>2257.1428571428573</v>
      </c>
      <c r="J56" s="18">
        <f t="shared" ref="J56" si="19">0.05*F56</f>
        <v>291960.3310327534</v>
      </c>
      <c r="K56" s="17">
        <f t="shared" ref="K56" si="20">I56-J56</f>
        <v>-289703.18817561056</v>
      </c>
    </row>
    <row r="57" spans="2:11" s="14" customFormat="1" x14ac:dyDescent="0.35">
      <c r="B57" s="15" t="s">
        <v>70</v>
      </c>
      <c r="C57" s="16">
        <v>56</v>
      </c>
      <c r="D57" s="16">
        <f t="shared" si="5"/>
        <v>36348244.385390013</v>
      </c>
      <c r="E57" s="16">
        <f t="shared" ref="E57" si="21">$M$3+$M$2*C57</f>
        <v>17.408656463264098</v>
      </c>
      <c r="F57" s="16">
        <f t="shared" ref="F57" si="22">D57-D56</f>
        <v>7308865.2601298876</v>
      </c>
      <c r="G57" s="16">
        <f t="shared" ref="G57" si="23">G56+50</f>
        <v>31650</v>
      </c>
      <c r="H57" s="16">
        <f t="shared" si="2"/>
        <v>15825</v>
      </c>
      <c r="I57" s="17">
        <f t="shared" si="3"/>
        <v>2260.7142857142858</v>
      </c>
      <c r="J57" s="18">
        <f t="shared" ref="J57" si="24">0.05*F57</f>
        <v>365443.26300649438</v>
      </c>
      <c r="K57" s="17">
        <f t="shared" ref="K57" si="25">I57-J57</f>
        <v>-363182.54872078012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2020-03-23T08:57:34Z</dcterms:created>
  <dcterms:modified xsi:type="dcterms:W3CDTF">2020-03-23T11:03:13Z</dcterms:modified>
</cp:coreProperties>
</file>